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Your Data" state="visible" r:id="rId5"/>
    <sheet sheetId="3" name="Analysis" state="visible" r:id="rId6"/>
    <sheet sheetId="4" name="Results" state="visible" r:id="rId7"/>
    <sheet sheetId="5" name="Pricing Reference" state="visible" r:id="rId8"/>
  </sheets>
  <calcPr calcId="171027"/>
</workbook>
</file>

<file path=xl/sharedStrings.xml><?xml version="1.0" encoding="utf-8"?>
<sst xmlns="http://schemas.openxmlformats.org/spreadsheetml/2006/main" count="179" uniqueCount="153">
  <si>
    <t>USERMODE AI ROI CALCULATOR</t>
  </si>
  <si>
    <t>Calculate your potential return on investment from AI-powered business automation</t>
  </si>
  <si>
    <t/>
  </si>
  <si>
    <t>HOW TO USE THIS CALCULATOR</t>
  </si>
  <si>
    <t>1. GO TO THE "Your Data" TAB</t>
  </si>
  <si>
    <t xml:space="preserve">   Enter your annual revenue and number of employees</t>
  </si>
  <si>
    <t xml:space="preserve">   Costs are auto-populated based on typical % of revenue — adjust as needed</t>
  </si>
  <si>
    <t>2. CHECK THE "Analysis" TAB</t>
  </si>
  <si>
    <t xml:space="preserve">   Platform fees are automatically calculated based on your company size</t>
  </si>
  <si>
    <t xml:space="preserve">   AI token and AWS infrastructure costs included</t>
  </si>
  <si>
    <t xml:space="preserve">   See 3-year cost breakdown</t>
  </si>
  <si>
    <t>3. VIEW YOUR ROI ON THE "Results" TAB</t>
  </si>
  <si>
    <t xml:space="preserve">   Conservative, moderate, and optimistic projections</t>
  </si>
  <si>
    <t xml:space="preserve">   Payback period and net benefit calculations</t>
  </si>
  <si>
    <t>━━━━━━━━━━━━━━━━━━━━━━━━━━━━━━━━━━━━━━━━━━━━━━━━━━━━━━</t>
  </si>
  <si>
    <t>PRICING TIERS (from usermode.ai/pricing)</t>
  </si>
  <si>
    <t xml:space="preserve">  GROWTH        Revenue £6m-£24m      Setup £50-100k    Monthly £12-18k</t>
  </si>
  <si>
    <t xml:space="preserve">  ENTERPRISE    Revenue £24m-£120m    Setup £100-200k   Monthly £18-25k</t>
  </si>
  <si>
    <t xml:space="preserve">  STRATEGIC     Revenue £120m+        Setup £200-300k+  Monthly £25-30k+</t>
  </si>
  <si>
    <t>Plus: AI tokens (£500-3k/mo typical) + AWS infrastructure (£200-5k/mo)</t>
  </si>
  <si>
    <t>NEED HELP?</t>
  </si>
  <si>
    <t>Book a call with our team: https://usermode.ai/contact</t>
  </si>
  <si>
    <t>© 2025 Usermode | usermode.ai</t>
  </si>
  <si>
    <t>YOUR DATA — Enter values in YELLOW cells</t>
  </si>
  <si>
    <t>📊 SECTION 1: COMPANY PROFILE</t>
  </si>
  <si>
    <t>Metric</t>
  </si>
  <si>
    <t>Your Data</t>
  </si>
  <si>
    <t>Notes</t>
  </si>
  <si>
    <t>Annual Revenue (£)</t>
  </si>
  <si>
    <t>Used to determine pricing tier and calculate costs</t>
  </si>
  <si>
    <t>Number of Employees</t>
  </si>
  <si>
    <t>Affects AWS infrastructure sizing</t>
  </si>
  <si>
    <t>Average Fully-Loaded Employee Cost (£/yr)</t>
  </si>
  <si>
    <t>Salary + benefits + overhead</t>
  </si>
  <si>
    <t>Your Pricing Tier (auto-calculated)</t>
  </si>
  <si>
    <t>Based on annual revenue</t>
  </si>
  <si>
    <t>💰 SECTION 2: CURRENT COSTS (What Usermode Can Address)</t>
  </si>
  <si>
    <t>Pre-populated with industry benchmarks. Adjust the £ values to match your situation.</t>
  </si>
  <si>
    <t>Cost Category</t>
  </si>
  <si>
    <t>Annual Cost (£)</t>
  </si>
  <si>
    <t>Typical %</t>
  </si>
  <si>
    <t>Manual data entry &amp; re-keying</t>
  </si>
  <si>
    <t>Staff time copying data between systems</t>
  </si>
  <si>
    <t>Report generation &amp; formatting</t>
  </si>
  <si>
    <t>Creating, formatting, distributing reports</t>
  </si>
  <si>
    <t>Email &amp; communication overhead</t>
  </si>
  <si>
    <t>Repetitive emails, status updates, chasing</t>
  </si>
  <si>
    <t>Invoice &amp; payment processing</t>
  </si>
  <si>
    <t>AP/AR manual processing time</t>
  </si>
  <si>
    <t>Customer inquiry handling</t>
  </si>
  <si>
    <t>Answering routine questions</t>
  </si>
  <si>
    <t>Data reconciliation &amp; cleanup</t>
  </si>
  <si>
    <t>Fixing errors, matching records</t>
  </si>
  <si>
    <t>Compliance &amp; regulatory reporting</t>
  </si>
  <si>
    <t>Documentation, audit prep</t>
  </si>
  <si>
    <t>Revenue lost to data errors</t>
  </si>
  <si>
    <t>Wrong pricing, missed opportunities</t>
  </si>
  <si>
    <t>Customer churn from slow service</t>
  </si>
  <si>
    <t>Lost customers due to poor response</t>
  </si>
  <si>
    <t>Delayed decisions (opportunity cost)</t>
  </si>
  <si>
    <t>Value of faster decision-making</t>
  </si>
  <si>
    <t>TOTAL ADDRESSABLE VALUE</t>
  </si>
  <si>
    <t>INVESTMENT ANALYSIS — Costs Based on Your Revenue &amp; Size</t>
  </si>
  <si>
    <t>📋 YOUR COMPANY</t>
  </si>
  <si>
    <t>Annual Revenue</t>
  </si>
  <si>
    <t>Pricing Tier</t>
  </si>
  <si>
    <t>Total Addressable Value</t>
  </si>
  <si>
    <t>💳 PLATFORM INVESTMENT (from usermode.ai/pricing)</t>
  </si>
  <si>
    <t>Cost Component</t>
  </si>
  <si>
    <t>Year 1</t>
  </si>
  <si>
    <t>Year 2</t>
  </si>
  <si>
    <t>Year 3</t>
  </si>
  <si>
    <t>3-Year Total</t>
  </si>
  <si>
    <t>Implementation (one-time)</t>
  </si>
  <si>
    <t>Platform Licensing (monthly)</t>
  </si>
  <si>
    <t>AI Token Usage (estimated)</t>
  </si>
  <si>
    <t>AWS Infrastructure (estimated)</t>
  </si>
  <si>
    <t>Training &amp; Change Management</t>
  </si>
  <si>
    <t>Internal Resources (your team time)</t>
  </si>
  <si>
    <t>TOTAL INVESTMENT</t>
  </si>
  <si>
    <t>📈 PROJECTED BENEFITS</t>
  </si>
  <si>
    <t>Benefits ramp up over time: Year 1 = 50% capture, Year 2 = 80%, Year 3 = 100%</t>
  </si>
  <si>
    <t>Scenario</t>
  </si>
  <si>
    <t>Year 1 (50%)</t>
  </si>
  <si>
    <t>Year 2 (80%)</t>
  </si>
  <si>
    <t>Year 3 (100%)</t>
  </si>
  <si>
    <t>Conservative (40% capture)</t>
  </si>
  <si>
    <t>Moderate (60% capture)</t>
  </si>
  <si>
    <t>Optimistic (80% capture)</t>
  </si>
  <si>
    <t>YOUR ROI RESULTS</t>
  </si>
  <si>
    <t>Your Revenue:</t>
  </si>
  <si>
    <t>Pricing Tier:</t>
  </si>
  <si>
    <t>🎯 3-YEAR ROI SUMMARY</t>
  </si>
  <si>
    <t>Conservative</t>
  </si>
  <si>
    <t>Moderate</t>
  </si>
  <si>
    <t>Optimistic</t>
  </si>
  <si>
    <t>3-Year Total Benefits</t>
  </si>
  <si>
    <t>3-Year Total Investment</t>
  </si>
  <si>
    <t>3-Year Net Benefit</t>
  </si>
  <si>
    <t>3-YEAR ROI</t>
  </si>
  <si>
    <t>PAYBACK PERIOD</t>
  </si>
  <si>
    <t>Annual ROI (Year 3)</t>
  </si>
  <si>
    <t>Ready to move forward? Book a strategy call: usermode.ai/contact</t>
  </si>
  <si>
    <t>USERMODE PRICING TIERS</t>
  </si>
  <si>
    <t>From usermode.ai/pricing — for reference only</t>
  </si>
  <si>
    <t>Growth</t>
  </si>
  <si>
    <t>Enterprise</t>
  </si>
  <si>
    <t>Strategic</t>
  </si>
  <si>
    <t>Target Revenue</t>
  </si>
  <si>
    <t>£6m - £24m</t>
  </si>
  <si>
    <t>£24m - £120m</t>
  </si>
  <si>
    <t>£120m+</t>
  </si>
  <si>
    <t>Implementation</t>
  </si>
  <si>
    <t>£50k - £100k</t>
  </si>
  <si>
    <t>£100k - £200k</t>
  </si>
  <si>
    <t>£200k - £300k+</t>
  </si>
  <si>
    <t>Monthly Fee</t>
  </si>
  <si>
    <t>£12k - £18k</t>
  </si>
  <si>
    <t>£18k - £25k</t>
  </si>
  <si>
    <t>£25k - £30k+</t>
  </si>
  <si>
    <t>Annual Platform</t>
  </si>
  <si>
    <t>£144k - £216k</t>
  </si>
  <si>
    <t>£216k - £300k</t>
  </si>
  <si>
    <t>£300k - £360k+</t>
  </si>
  <si>
    <t>Features</t>
  </si>
  <si>
    <t>System Integrations</t>
  </si>
  <si>
    <t>Up to 15</t>
  </si>
  <si>
    <t>Unlimited</t>
  </si>
  <si>
    <t>Workflows</t>
  </si>
  <si>
    <t>Core automation</t>
  </si>
  <si>
    <t>Advanced AI</t>
  </si>
  <si>
    <t>Bespoke AI</t>
  </si>
  <si>
    <t>Implementation Time</t>
  </si>
  <si>
    <t>1-8 weeks</t>
  </si>
  <si>
    <t>4-12 weeks</t>
  </si>
  <si>
    <t>Custom</t>
  </si>
  <si>
    <t>Support</t>
  </si>
  <si>
    <t>Business hours</t>
  </si>
  <si>
    <t>Dedicated CSM</t>
  </si>
  <si>
    <t>24/7 priority</t>
  </si>
  <si>
    <t>SLA Uptime</t>
  </si>
  <si>
    <t>99.5%</t>
  </si>
  <si>
    <t>99.9%</t>
  </si>
  <si>
    <t>99.99%</t>
  </si>
  <si>
    <t>ADDITIONAL COSTS (billed separately)</t>
  </si>
  <si>
    <t>Cost</t>
  </si>
  <si>
    <t>Typical Range</t>
  </si>
  <si>
    <t>AI Token Usage</t>
  </si>
  <si>
    <t>£500 - £3,000/month</t>
  </si>
  <si>
    <t>Based on automation complexity and volume</t>
  </si>
  <si>
    <t>AWS Infrastructure</t>
  </si>
  <si>
    <t>£200 - £5,000/month</t>
  </si>
  <si>
    <t>Based on deployment size and data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</si>
</sst>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£#,##0"/>
    <numFmt numFmtId="165" formatCode="0.0%"/>
    <numFmt numFmtId="166" formatCode="0.0 &quot;months&quot;"/>
  </numFmts>
  <fonts count="28" x14ac:knownFonts="1">
    <font>
      <color theme="1"/>
      <family val="2"/>
      <scheme val="minor"/>
      <sz val="11"/>
      <name val="Calibri"/>
    </font>
    <font>
      <b/>
      <color rgb="00D4FF"/>
      <sz val="28"/>
    </font>
    <font>
      <color rgb="AAAAAA"/>
      <sz val="14"/>
    </font>
    <font>
      <color rgb="FFFFFF"/>
      <sz val="11"/>
    </font>
    <font>
      <b/>
      <color rgb="00D4FF"/>
      <sz val="14"/>
    </font>
    <font>
      <b/>
      <color rgb="FFFFFF"/>
      <sz val="12"/>
    </font>
    <font>
      <color rgb="AAAAAA"/>
      <sz val="11"/>
    </font>
    <font>
      <color rgb="00FF88"/>
      <sz val="11"/>
      <name val="Courier New"/>
    </font>
    <font>
      <color rgb="F59E0B"/>
      <sz val="10"/>
    </font>
    <font>
      <u/>
      <color rgb="00D4FF"/>
      <sz val="11"/>
    </font>
    <font>
      <b/>
      <color rgb="00D4FF"/>
      <sz val="18"/>
    </font>
    <font>
      <color rgb="FFFFFF"/>
    </font>
    <font>
      <b/>
      <color rgb="FFFFFF"/>
      <sz val="11"/>
    </font>
    <font>
      <color rgb="000000"/>
      <sz val="11"/>
    </font>
    <font>
      <color rgb="888888"/>
      <sz val="10"/>
    </font>
    <font>
      <b/>
      <color rgb="00FF88"/>
      <sz val="12"/>
    </font>
    <font>
      <i/>
      <color rgb="888888"/>
      <sz val="11"/>
    </font>
    <font>
      <color rgb="666666"/>
      <sz val="10"/>
    </font>
    <font>
      <b/>
      <color rgb="00D4FF"/>
      <sz val="12"/>
    </font>
    <font>
      <b/>
      <color rgb="00FF88"/>
      <sz val="11"/>
    </font>
    <font>
      <b/>
      <color rgb="8B5CF6"/>
      <sz val="18"/>
    </font>
    <font>
      <color rgb="00D4FF"/>
      <sz val="11"/>
    </font>
    <font>
      <i/>
      <color rgb="888888"/>
      <sz val="10"/>
    </font>
    <font>
      <color rgb="00FF88"/>
      <sz val="11"/>
    </font>
    <font>
      <b/>
      <color rgb="00FF88"/>
      <sz val="24"/>
    </font>
    <font>
      <color rgb="888888"/>
      <sz val="11"/>
    </font>
    <font>
      <b/>
      <color rgb="F59E0B"/>
      <sz val="20"/>
    </font>
    <font>
      <b/>
      <color rgb="00D4FF"/>
      <sz val="11"/>
    </font>
  </fonts>
  <fills count="6">
    <fill>
      <patternFill patternType="none"/>
    </fill>
    <fill>
      <patternFill patternType="gray125"/>
    </fill>
    <fill>
      <patternFill patternType="solid">
        <fgColor rgb="050505"/>
      </patternFill>
    </fill>
    <fill>
      <patternFill patternType="solid">
        <fgColor rgb="0A0A0A"/>
      </patternFill>
    </fill>
    <fill>
      <patternFill patternType="solid">
        <fgColor rgb="1A1A1A"/>
      </patternFill>
    </fill>
    <fill>
      <patternFill patternType="solid">
        <fgColor rgb="FFF9C4"/>
      </patternFill>
    </fill>
  </fills>
  <borders count="6">
    <border>
      <left/>
      <right/>
      <top/>
      <bottom/>
      <diagonal/>
    </border>
    <border>
      <left/>
      <right/>
      <top/>
      <bottom style="medium">
        <color rgb="00D4FF"/>
      </bottom>
      <diagonal/>
    </border>
    <border>
      <left style="thin">
        <color rgb="333333"/>
      </left>
      <right style="thin">
        <color rgb="333333"/>
      </right>
      <top style="thin">
        <color rgb="333333"/>
      </top>
      <bottom style="thin">
        <color rgb="333333"/>
      </bottom>
      <diagonal/>
    </border>
    <border>
      <left style="thin">
        <color rgb="F59E0B"/>
      </left>
      <right style="thin">
        <color rgb="F59E0B"/>
      </right>
      <top style="thin">
        <color rgb="F59E0B"/>
      </top>
      <bottom style="thin">
        <color rgb="F59E0B"/>
      </bottom>
      <diagonal/>
    </border>
    <border>
      <left/>
      <right/>
      <top style="double">
        <color rgb="00D4FF"/>
      </top>
      <bottom style="double">
        <color rgb="00D4FF"/>
      </bottom>
      <diagonal/>
    </border>
    <border>
      <left style="medium">
        <color rgb="00FF88"/>
      </left>
      <right style="medium">
        <color rgb="00FF88"/>
      </right>
      <top style="medium">
        <color rgb="00FF88"/>
      </top>
      <bottom style="medium">
        <color rgb="00FF8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3" borderId="0" xfId="0" applyFont="1" applyFill="1"/>
    <xf numFmtId="0" fontId="11" fillId="2" borderId="0" xfId="0" applyFont="1" applyFill="1"/>
    <xf numFmtId="0" fontId="4" fillId="3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64" fontId="13" fillId="5" borderId="3" xfId="0" applyNumberFormat="1" applyFont="1" applyFill="1" applyBorder="1" applyAlignment="1">
      <alignment horizontal="right" vertical="center"/>
    </xf>
    <xf numFmtId="0" fontId="14" fillId="2" borderId="0" xfId="0" applyFont="1" applyFill="1"/>
    <xf numFmtId="3" fontId="13" fillId="5" borderId="3" xfId="0" applyNumberFormat="1" applyFont="1" applyFill="1" applyBorder="1" applyAlignment="1">
      <alignment horizontal="right" vertical="center"/>
    </xf>
    <xf numFmtId="0" fontId="15" fillId="4" borderId="0" xfId="0" applyFont="1" applyFill="1"/>
    <xf numFmtId="0" fontId="16" fillId="2" borderId="0" xfId="0" applyFont="1" applyFill="1"/>
    <xf numFmtId="165" fontId="17" fillId="3" borderId="0" xfId="0" applyNumberFormat="1" applyFont="1" applyFill="1"/>
    <xf numFmtId="0" fontId="17" fillId="2" borderId="0" xfId="0" applyFont="1" applyFill="1"/>
    <xf numFmtId="0" fontId="18" fillId="4" borderId="4" xfId="0" applyFont="1" applyFill="1" applyBorder="1" applyAlignment="1">
      <alignment vertical="center"/>
    </xf>
    <xf numFmtId="164" fontId="15" fillId="3" borderId="5" xfId="0" applyNumberFormat="1" applyFont="1" applyFill="1" applyBorder="1" applyAlignment="1">
      <alignment horizontal="right" vertical="center"/>
    </xf>
    <xf numFmtId="165" fontId="19" fillId="2" borderId="0" xfId="0" applyNumberFormat="1" applyFont="1" applyFill="1"/>
    <xf numFmtId="0" fontId="20" fillId="3" borderId="0" xfId="0" applyFont="1" applyFill="1"/>
    <xf numFmtId="164" fontId="21" fillId="3" borderId="2" xfId="0" applyNumberFormat="1" applyFont="1" applyFill="1" applyBorder="1" applyAlignment="1">
      <alignment horizontal="right" vertical="center"/>
    </xf>
    <xf numFmtId="3" fontId="21" fillId="3" borderId="2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/>
    <xf numFmtId="164" fontId="18" fillId="4" borderId="4" xfId="0" applyNumberFormat="1" applyFont="1" applyFill="1" applyBorder="1" applyAlignment="1">
      <alignment vertical="center"/>
    </xf>
    <xf numFmtId="0" fontId="22" fillId="2" borderId="0" xfId="0" applyFont="1" applyFill="1"/>
    <xf numFmtId="164" fontId="23" fillId="3" borderId="0" xfId="0" applyNumberFormat="1" applyFont="1" applyFill="1"/>
    <xf numFmtId="0" fontId="24" fillId="3" borderId="0" xfId="0" applyFont="1" applyFill="1"/>
    <xf numFmtId="0" fontId="25" fillId="2" borderId="0" xfId="0" applyFont="1" applyFill="1"/>
    <xf numFmtId="164" fontId="3" fillId="2" borderId="0" xfId="0" applyNumberFormat="1" applyFont="1" applyFill="1"/>
    <xf numFmtId="0" fontId="19" fillId="2" borderId="0" xfId="0" applyFont="1" applyFill="1"/>
    <xf numFmtId="164" fontId="3" fillId="3" borderId="0" xfId="0" applyNumberFormat="1" applyFont="1" applyFill="1"/>
    <xf numFmtId="0" fontId="15" fillId="3" borderId="5" xfId="0" applyFont="1" applyFill="1" applyBorder="1" applyAlignment="1">
      <alignment horizontal="right" vertical="center"/>
    </xf>
    <xf numFmtId="9" fontId="15" fillId="3" borderId="5" xfId="0" applyNumberFormat="1" applyFont="1" applyFill="1" applyBorder="1" applyAlignment="1">
      <alignment horizontal="right" vertical="center"/>
    </xf>
    <xf numFmtId="166" fontId="15" fillId="3" borderId="5" xfId="0" applyNumberFormat="1" applyFont="1" applyFill="1" applyBorder="1" applyAlignment="1">
      <alignment horizontal="right" vertical="center"/>
    </xf>
    <xf numFmtId="9" fontId="21" fillId="3" borderId="0" xfId="0" applyNumberFormat="1" applyFont="1" applyFill="1"/>
    <xf numFmtId="0" fontId="4" fillId="4" borderId="0" xfId="0" applyFont="1" applyFill="1" applyAlignment="1">
      <alignment horizontal="center" vertical="center"/>
    </xf>
    <xf numFmtId="0" fontId="26" fillId="3" borderId="0" xfId="0" applyFont="1" applyFill="1"/>
    <xf numFmtId="0" fontId="18" fillId="4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7" fillId="3" borderId="0" xfId="0" applyFont="1" applyFill="1"/>
    <xf numFmtId="0" fontId="23" fillId="3" borderId="0" xfId="0" applyFont="1" applyFill="1"/>
    <xf numFmtId="0" fontId="1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D4FF"/>
  </sheetPr>
  <dimension ref="A1:A34"/>
  <sheetFormatPr defaultRowHeight="15" outlineLevelRow="0" outlineLevelCol="0" x14ac:dyDescent="55"/>
  <cols>
    <col min="1" max="1" width="85" customWidth="1"/>
  </cols>
  <sheetData>
    <row r="1" ht="5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4" t="s">
        <v>3</v>
      </c>
    </row>
    <row r="5" spans="1:1" x14ac:dyDescent="0.25">
      <c r="A5" s="3" t="s">
        <v>2</v>
      </c>
    </row>
    <row r="6" spans="1:1" x14ac:dyDescent="0.25">
      <c r="A6" s="5" t="s">
        <v>4</v>
      </c>
    </row>
    <row r="7" spans="1:1" x14ac:dyDescent="0.25">
      <c r="A7" s="6" t="s">
        <v>5</v>
      </c>
    </row>
    <row r="8" spans="1:1" x14ac:dyDescent="0.25">
      <c r="A8" s="6" t="s">
        <v>6</v>
      </c>
    </row>
    <row r="9" spans="1:1" x14ac:dyDescent="0.25">
      <c r="A9" s="3" t="s">
        <v>2</v>
      </c>
    </row>
    <row r="10" spans="1:1" x14ac:dyDescent="0.25">
      <c r="A10" s="5" t="s">
        <v>7</v>
      </c>
    </row>
    <row r="11" spans="1:1" x14ac:dyDescent="0.25">
      <c r="A11" s="6" t="s">
        <v>8</v>
      </c>
    </row>
    <row r="12" spans="1:1" x14ac:dyDescent="0.25">
      <c r="A12" s="6" t="s">
        <v>9</v>
      </c>
    </row>
    <row r="13" spans="1:1" x14ac:dyDescent="0.25">
      <c r="A13" s="6" t="s">
        <v>10</v>
      </c>
    </row>
    <row r="14" spans="1:1" x14ac:dyDescent="0.25">
      <c r="A14" s="3" t="s">
        <v>2</v>
      </c>
    </row>
    <row r="15" spans="1:1" x14ac:dyDescent="0.25">
      <c r="A15" s="5" t="s">
        <v>11</v>
      </c>
    </row>
    <row r="16" spans="1:1" x14ac:dyDescent="0.25">
      <c r="A16" s="6" t="s">
        <v>12</v>
      </c>
    </row>
    <row r="17" spans="1:1" x14ac:dyDescent="0.25">
      <c r="A17" s="6" t="s">
        <v>13</v>
      </c>
    </row>
    <row r="18" spans="1:1" x14ac:dyDescent="0.25">
      <c r="A18" s="3" t="s">
        <v>2</v>
      </c>
    </row>
    <row r="19" spans="1:1" x14ac:dyDescent="0.25">
      <c r="A19" s="3" t="s">
        <v>14</v>
      </c>
    </row>
    <row r="20" spans="1:1" x14ac:dyDescent="0.25">
      <c r="A20" s="3" t="s">
        <v>2</v>
      </c>
    </row>
    <row r="21" spans="1:1" x14ac:dyDescent="0.25">
      <c r="A21" s="4" t="s">
        <v>15</v>
      </c>
    </row>
    <row r="22" spans="1:1" x14ac:dyDescent="0.25">
      <c r="A22" s="3" t="s">
        <v>2</v>
      </c>
    </row>
    <row r="23" spans="1:1" x14ac:dyDescent="0.25">
      <c r="A23" s="7" t="s">
        <v>16</v>
      </c>
    </row>
    <row r="24" spans="1:1" x14ac:dyDescent="0.25">
      <c r="A24" s="7" t="s">
        <v>17</v>
      </c>
    </row>
    <row r="25" spans="1:1" x14ac:dyDescent="0.25">
      <c r="A25" s="7" t="s">
        <v>18</v>
      </c>
    </row>
    <row r="26" spans="1:1" x14ac:dyDescent="0.25">
      <c r="A26" s="3" t="s">
        <v>2</v>
      </c>
    </row>
    <row r="27" spans="1:1" x14ac:dyDescent="0.25">
      <c r="A27" s="8" t="s">
        <v>19</v>
      </c>
    </row>
    <row r="28" spans="1:1" x14ac:dyDescent="0.25">
      <c r="A28" s="3" t="s">
        <v>2</v>
      </c>
    </row>
    <row r="29" spans="1:1" x14ac:dyDescent="0.25">
      <c r="A29" s="3" t="s">
        <v>14</v>
      </c>
    </row>
    <row r="30" spans="1:1" x14ac:dyDescent="0.25">
      <c r="A30" s="3" t="s">
        <v>2</v>
      </c>
    </row>
    <row r="31" spans="1:1" x14ac:dyDescent="0.25">
      <c r="A31" s="4" t="s">
        <v>20</v>
      </c>
    </row>
    <row r="32" spans="1:1" x14ac:dyDescent="0.25">
      <c r="A32" s="9" t="s">
        <v>21</v>
      </c>
    </row>
    <row r="33" spans="1:1" x14ac:dyDescent="0.25">
      <c r="A33" s="3" t="s">
        <v>2</v>
      </c>
    </row>
    <row r="34" spans="1:1" x14ac:dyDescent="0.25">
      <c r="A34" s="9" t="s">
        <v>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FF88"/>
  </sheetPr>
  <dimension ref="A1:D75"/>
  <sheetFormatPr defaultRowHeight="15" outlineLevelRow="0" outlineLevelCol="0" x14ac:dyDescent="55"/>
  <cols>
    <col min="1" max="1" width="45" customWidth="1"/>
    <col min="2" max="2" width="20" customWidth="1"/>
    <col min="3" max="3" width="14" customWidth="1"/>
    <col min="4" max="4" width="40" customWidth="1"/>
  </cols>
  <sheetData>
    <row r="1" ht="35" customHeight="1" spans="1:4" x14ac:dyDescent="0.25">
      <c r="A1" s="10" t="s">
        <v>23</v>
      </c>
      <c r="B1" s="10"/>
      <c r="C1" s="10"/>
      <c r="D1" s="10"/>
    </row>
    <row r="2" spans="1:4" x14ac:dyDescent="0.25">
      <c r="A2" s="11"/>
      <c r="B2" s="11"/>
      <c r="C2" s="11"/>
      <c r="D2" s="11"/>
    </row>
    <row r="3" ht="30" customHeight="1" spans="1:4" x14ac:dyDescent="0.25">
      <c r="A3" s="12" t="s">
        <v>24</v>
      </c>
      <c r="B3" s="12"/>
      <c r="C3" s="12"/>
      <c r="D3" s="12"/>
    </row>
    <row r="4" spans="1:4" x14ac:dyDescent="0.25">
      <c r="A4" s="11"/>
      <c r="B4" s="11"/>
      <c r="C4" s="11"/>
      <c r="D4" s="11"/>
    </row>
    <row r="5" spans="1:4" x14ac:dyDescent="0.25">
      <c r="A5" s="13" t="s">
        <v>25</v>
      </c>
      <c r="B5" s="13" t="s">
        <v>26</v>
      </c>
      <c r="C5" s="13" t="s">
        <v>2</v>
      </c>
      <c r="D5" s="13" t="s">
        <v>27</v>
      </c>
    </row>
    <row r="6" spans="1:4" x14ac:dyDescent="0.25">
      <c r="A6" s="14" t="s">
        <v>28</v>
      </c>
      <c r="B6" s="15">
        <v>25000000</v>
      </c>
      <c r="C6" s="11"/>
      <c r="D6" s="16" t="s">
        <v>29</v>
      </c>
    </row>
    <row r="7" spans="1:4" x14ac:dyDescent="0.25">
      <c r="A7" s="14" t="s">
        <v>30</v>
      </c>
      <c r="B7" s="17">
        <v>200</v>
      </c>
      <c r="C7" s="11"/>
      <c r="D7" s="16" t="s">
        <v>31</v>
      </c>
    </row>
    <row r="8" spans="1:4" x14ac:dyDescent="0.25">
      <c r="A8" s="14" t="s">
        <v>32</v>
      </c>
      <c r="B8" s="15">
        <v>55000</v>
      </c>
      <c r="C8" s="11"/>
      <c r="D8" s="16" t="s">
        <v>33</v>
      </c>
    </row>
    <row r="9" spans="1:4" x14ac:dyDescent="0.25">
      <c r="A9" s="11"/>
      <c r="B9" s="11"/>
      <c r="C9" s="11"/>
      <c r="D9" s="11"/>
    </row>
    <row r="10" spans="1:4" x14ac:dyDescent="0.25">
      <c r="A10" s="14" t="s">
        <v>34</v>
      </c>
      <c r="B10" s="18">
        <f>IF(B6&lt;24000000,"Growth",IF(B6&lt;120000000,"Enterprise","Strategic"))</f>
      </c>
      <c r="C10" s="11"/>
      <c r="D10" s="16" t="s">
        <v>35</v>
      </c>
    </row>
    <row r="11" spans="1:4" x14ac:dyDescent="0.25">
      <c r="A11" s="11"/>
      <c r="B11" s="11"/>
      <c r="C11" s="11"/>
      <c r="D11" s="11"/>
    </row>
    <row r="12" spans="1:4" x14ac:dyDescent="0.25">
      <c r="A12" s="11"/>
      <c r="B12" s="11"/>
      <c r="C12" s="11"/>
      <c r="D12" s="11"/>
    </row>
    <row r="13" ht="30" customHeight="1" spans="1:4" x14ac:dyDescent="0.25">
      <c r="A13" s="12" t="s">
        <v>36</v>
      </c>
      <c r="B13" s="12"/>
      <c r="C13" s="12"/>
      <c r="D13" s="12"/>
    </row>
    <row r="14" spans="1:4" x14ac:dyDescent="0.25">
      <c r="A14" s="19" t="s">
        <v>37</v>
      </c>
      <c r="B14" s="19"/>
      <c r="C14" s="19"/>
      <c r="D14" s="19"/>
    </row>
    <row r="15" spans="1:4" x14ac:dyDescent="0.25">
      <c r="A15" s="11"/>
      <c r="B15" s="11"/>
      <c r="C15" s="11"/>
      <c r="D15" s="11"/>
    </row>
    <row r="16" spans="1:4" x14ac:dyDescent="0.25">
      <c r="A16" s="13" t="s">
        <v>38</v>
      </c>
      <c r="B16" s="13" t="s">
        <v>39</v>
      </c>
      <c r="C16" s="13" t="s">
        <v>40</v>
      </c>
      <c r="D16" s="13" t="s">
        <v>27</v>
      </c>
    </row>
    <row r="17" spans="1:4" x14ac:dyDescent="0.25">
      <c r="A17" s="14" t="s">
        <v>41</v>
      </c>
      <c r="B17" s="15">
        <f>B6*0.008</f>
      </c>
      <c r="C17" s="20">
        <v>0.008</v>
      </c>
      <c r="D17" s="21" t="s">
        <v>42</v>
      </c>
    </row>
    <row r="18" spans="1:4" x14ac:dyDescent="0.25">
      <c r="A18" s="14" t="s">
        <v>43</v>
      </c>
      <c r="B18" s="15">
        <f>B6*0.005</f>
      </c>
      <c r="C18" s="20">
        <v>0.005</v>
      </c>
      <c r="D18" s="21" t="s">
        <v>44</v>
      </c>
    </row>
    <row r="19" spans="1:4" x14ac:dyDescent="0.25">
      <c r="A19" s="14" t="s">
        <v>45</v>
      </c>
      <c r="B19" s="15">
        <f>B6*0.006</f>
      </c>
      <c r="C19" s="20">
        <v>0.006</v>
      </c>
      <c r="D19" s="21" t="s">
        <v>46</v>
      </c>
    </row>
    <row r="20" spans="1:4" x14ac:dyDescent="0.25">
      <c r="A20" s="14" t="s">
        <v>47</v>
      </c>
      <c r="B20" s="15">
        <f>B6*0.004</f>
      </c>
      <c r="C20" s="20">
        <v>0.004</v>
      </c>
      <c r="D20" s="21" t="s">
        <v>48</v>
      </c>
    </row>
    <row r="21" spans="1:4" x14ac:dyDescent="0.25">
      <c r="A21" s="14" t="s">
        <v>49</v>
      </c>
      <c r="B21" s="15">
        <f>B6*0.007</f>
      </c>
      <c r="C21" s="20">
        <v>0.007</v>
      </c>
      <c r="D21" s="21" t="s">
        <v>50</v>
      </c>
    </row>
    <row r="22" spans="1:4" x14ac:dyDescent="0.25">
      <c r="A22" s="14" t="s">
        <v>51</v>
      </c>
      <c r="B22" s="15">
        <f>B6*0.005</f>
      </c>
      <c r="C22" s="20">
        <v>0.005</v>
      </c>
      <c r="D22" s="21" t="s">
        <v>52</v>
      </c>
    </row>
    <row r="23" spans="1:4" x14ac:dyDescent="0.25">
      <c r="A23" s="14" t="s">
        <v>53</v>
      </c>
      <c r="B23" s="15">
        <f>B6*0.003</f>
      </c>
      <c r="C23" s="20">
        <v>0.003</v>
      </c>
      <c r="D23" s="21" t="s">
        <v>54</v>
      </c>
    </row>
    <row r="24" spans="1:4" x14ac:dyDescent="0.25">
      <c r="A24" s="14" t="s">
        <v>55</v>
      </c>
      <c r="B24" s="15">
        <f>B6*0.005</f>
      </c>
      <c r="C24" s="20">
        <v>0.005</v>
      </c>
      <c r="D24" s="21" t="s">
        <v>56</v>
      </c>
    </row>
    <row r="25" spans="1:4" x14ac:dyDescent="0.25">
      <c r="A25" s="14" t="s">
        <v>57</v>
      </c>
      <c r="B25" s="15">
        <f>B6*0.008</f>
      </c>
      <c r="C25" s="20">
        <v>0.008</v>
      </c>
      <c r="D25" s="21" t="s">
        <v>58</v>
      </c>
    </row>
    <row r="26" spans="1:4" x14ac:dyDescent="0.25">
      <c r="A26" s="14" t="s">
        <v>59</v>
      </c>
      <c r="B26" s="15">
        <f>B6*0.01</f>
      </c>
      <c r="C26" s="20">
        <v>0.01</v>
      </c>
      <c r="D26" s="21" t="s">
        <v>60</v>
      </c>
    </row>
    <row r="27" spans="1:4" x14ac:dyDescent="0.25">
      <c r="A27" s="22" t="s">
        <v>61</v>
      </c>
      <c r="B27" s="23">
        <f>SUM(B17:B26)</f>
      </c>
      <c r="C27" s="24">
        <f>B27/B6</f>
      </c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  <row r="36" spans="1:4" x14ac:dyDescent="0.25">
      <c r="A36" s="11"/>
      <c r="B36" s="11"/>
      <c r="C36" s="11"/>
      <c r="D36" s="11"/>
    </row>
    <row r="37" spans="1:4" x14ac:dyDescent="0.25">
      <c r="A37" s="11"/>
      <c r="B37" s="11"/>
      <c r="C37" s="11"/>
      <c r="D37" s="11"/>
    </row>
    <row r="38" spans="1:4" x14ac:dyDescent="0.25">
      <c r="A38" s="11"/>
      <c r="B38" s="11"/>
      <c r="C38" s="11"/>
      <c r="D38" s="11"/>
    </row>
    <row r="39" spans="1:4" x14ac:dyDescent="0.25">
      <c r="A39" s="11"/>
      <c r="B39" s="11"/>
      <c r="C39" s="11"/>
      <c r="D39" s="11"/>
    </row>
    <row r="40" spans="1:4" x14ac:dyDescent="0.25">
      <c r="A40" s="11"/>
      <c r="B40" s="11"/>
      <c r="C40" s="11"/>
      <c r="D40" s="11"/>
    </row>
    <row r="41" spans="1:4" x14ac:dyDescent="0.25">
      <c r="A41" s="11"/>
      <c r="B41" s="11"/>
      <c r="C41" s="11"/>
      <c r="D41" s="11"/>
    </row>
    <row r="42" spans="1:4" x14ac:dyDescent="0.25">
      <c r="A42" s="11"/>
      <c r="B42" s="11"/>
      <c r="C42" s="11"/>
      <c r="D42" s="11"/>
    </row>
    <row r="43" spans="1:4" x14ac:dyDescent="0.25">
      <c r="A43" s="11"/>
      <c r="B43" s="11"/>
      <c r="C43" s="11"/>
      <c r="D43" s="11"/>
    </row>
    <row r="44" spans="1:4" x14ac:dyDescent="0.25">
      <c r="A44" s="11"/>
      <c r="B44" s="11"/>
      <c r="C44" s="11"/>
      <c r="D44" s="11"/>
    </row>
    <row r="45" spans="1:4" x14ac:dyDescent="0.25">
      <c r="A45" s="11"/>
      <c r="B45" s="11"/>
      <c r="C45" s="11"/>
      <c r="D45" s="11"/>
    </row>
    <row r="46" spans="1:4" x14ac:dyDescent="0.25">
      <c r="A46" s="11"/>
      <c r="B46" s="11"/>
      <c r="C46" s="11"/>
      <c r="D46" s="11"/>
    </row>
    <row r="47" spans="1:4" x14ac:dyDescent="0.25">
      <c r="A47" s="11"/>
      <c r="B47" s="11"/>
      <c r="C47" s="11"/>
      <c r="D47" s="11"/>
    </row>
    <row r="48" spans="1:4" x14ac:dyDescent="0.25">
      <c r="A48" s="11"/>
      <c r="B48" s="11"/>
      <c r="C48" s="11"/>
      <c r="D48" s="11"/>
    </row>
    <row r="49" spans="1:4" x14ac:dyDescent="0.25">
      <c r="A49" s="11"/>
      <c r="B49" s="11"/>
      <c r="C49" s="11"/>
      <c r="D49" s="11"/>
    </row>
    <row r="50" spans="1:4" x14ac:dyDescent="0.25">
      <c r="A50" s="11"/>
      <c r="B50" s="11"/>
      <c r="C50" s="11"/>
      <c r="D50" s="11"/>
    </row>
    <row r="51" spans="1:4" x14ac:dyDescent="0.25">
      <c r="A51" s="11"/>
      <c r="B51" s="11"/>
      <c r="C51" s="11"/>
      <c r="D51" s="11"/>
    </row>
    <row r="52" spans="1:4" x14ac:dyDescent="0.25">
      <c r="A52" s="11"/>
      <c r="B52" s="11"/>
      <c r="C52" s="11"/>
      <c r="D52" s="11"/>
    </row>
    <row r="53" spans="1:4" x14ac:dyDescent="0.25">
      <c r="A53" s="11"/>
      <c r="B53" s="11"/>
      <c r="C53" s="11"/>
      <c r="D53" s="11"/>
    </row>
    <row r="54" spans="1:4" x14ac:dyDescent="0.25">
      <c r="A54" s="11"/>
      <c r="B54" s="11"/>
      <c r="C54" s="11"/>
      <c r="D54" s="11"/>
    </row>
    <row r="55" spans="1:4" x14ac:dyDescent="0.25">
      <c r="A55" s="11"/>
      <c r="B55" s="11"/>
      <c r="C55" s="11"/>
      <c r="D55" s="11"/>
    </row>
    <row r="56" spans="1:4" x14ac:dyDescent="0.25">
      <c r="A56" s="11"/>
      <c r="B56" s="11"/>
      <c r="C56" s="11"/>
      <c r="D56" s="11"/>
    </row>
    <row r="57" spans="1:4" x14ac:dyDescent="0.25">
      <c r="A57" s="11"/>
      <c r="B57" s="11"/>
      <c r="C57" s="11"/>
      <c r="D57" s="11"/>
    </row>
    <row r="58" spans="1:4" x14ac:dyDescent="0.25">
      <c r="A58" s="11"/>
      <c r="B58" s="11"/>
      <c r="C58" s="11"/>
      <c r="D58" s="11"/>
    </row>
    <row r="59" spans="1:4" x14ac:dyDescent="0.25">
      <c r="A59" s="11"/>
      <c r="B59" s="11"/>
      <c r="C59" s="11"/>
      <c r="D59" s="11"/>
    </row>
    <row r="60" spans="1:4" x14ac:dyDescent="0.25">
      <c r="A60" s="11"/>
      <c r="B60" s="11"/>
      <c r="C60" s="11"/>
      <c r="D60" s="11"/>
    </row>
    <row r="61" spans="1:4" x14ac:dyDescent="0.25">
      <c r="A61" s="11"/>
      <c r="B61" s="11"/>
      <c r="C61" s="11"/>
      <c r="D61" s="11"/>
    </row>
    <row r="62" spans="1:4" x14ac:dyDescent="0.25">
      <c r="A62" s="11"/>
      <c r="B62" s="11"/>
      <c r="C62" s="11"/>
      <c r="D62" s="11"/>
    </row>
    <row r="63" spans="1:4" x14ac:dyDescent="0.25">
      <c r="A63" s="11"/>
      <c r="B63" s="11"/>
      <c r="C63" s="11"/>
      <c r="D63" s="11"/>
    </row>
    <row r="64" spans="1:4" x14ac:dyDescent="0.25">
      <c r="A64" s="11"/>
      <c r="B64" s="11"/>
      <c r="C64" s="11"/>
      <c r="D64" s="11"/>
    </row>
    <row r="65" spans="1:4" x14ac:dyDescent="0.25">
      <c r="A65" s="11"/>
      <c r="B65" s="11"/>
      <c r="C65" s="11"/>
      <c r="D65" s="11"/>
    </row>
    <row r="66" spans="1:4" x14ac:dyDescent="0.25">
      <c r="A66" s="11"/>
      <c r="B66" s="11"/>
      <c r="C66" s="11"/>
      <c r="D66" s="11"/>
    </row>
    <row r="67" spans="1:4" x14ac:dyDescent="0.25">
      <c r="A67" s="11"/>
      <c r="B67" s="11"/>
      <c r="C67" s="11"/>
      <c r="D67" s="11"/>
    </row>
    <row r="68" spans="1:4" x14ac:dyDescent="0.25">
      <c r="A68" s="11"/>
      <c r="B68" s="11"/>
      <c r="C68" s="11"/>
      <c r="D68" s="11"/>
    </row>
    <row r="69" spans="1:4" x14ac:dyDescent="0.25">
      <c r="A69" s="11"/>
      <c r="B69" s="11"/>
      <c r="C69" s="11"/>
      <c r="D69" s="11"/>
    </row>
    <row r="70" spans="1:4" x14ac:dyDescent="0.25">
      <c r="A70" s="11"/>
      <c r="B70" s="11"/>
      <c r="C70" s="11"/>
      <c r="D70" s="11"/>
    </row>
    <row r="71" spans="1:4" x14ac:dyDescent="0.25">
      <c r="A71" s="11"/>
      <c r="B71" s="11"/>
      <c r="C71" s="11"/>
      <c r="D71" s="11"/>
    </row>
    <row r="72" spans="1:4" x14ac:dyDescent="0.25">
      <c r="A72" s="11"/>
      <c r="B72" s="11"/>
      <c r="C72" s="11"/>
      <c r="D72" s="11"/>
    </row>
    <row r="73" spans="1:4" x14ac:dyDescent="0.25">
      <c r="A73" s="11"/>
      <c r="B73" s="11"/>
      <c r="C73" s="11"/>
      <c r="D73" s="11"/>
    </row>
    <row r="74" spans="1:4" x14ac:dyDescent="0.25">
      <c r="A74" s="11"/>
      <c r="B74" s="11"/>
      <c r="C74" s="11"/>
      <c r="D74" s="11"/>
    </row>
    <row r="75" spans="1:4" x14ac:dyDescent="0.25">
      <c r="A75" s="11"/>
      <c r="B75" s="11"/>
      <c r="C75" s="11"/>
      <c r="D75" s="11"/>
    </row>
  </sheetData>
  <mergeCells count="4">
    <mergeCell ref="A1:D1"/>
    <mergeCell ref="A3:D3"/>
    <mergeCell ref="A13:D13"/>
    <mergeCell ref="A14:D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8B5CF6"/>
  </sheetPr>
  <dimension ref="A1:E55"/>
  <sheetFormatPr defaultRowHeight="15" outlineLevelRow="0" outlineLevelCol="0" x14ac:dyDescent="55"/>
  <cols>
    <col min="1" max="1" width="42" customWidth="1"/>
    <col min="2" max="5" width="18" customWidth="1"/>
  </cols>
  <sheetData>
    <row r="1" ht="35" customHeight="1" spans="1:5" x14ac:dyDescent="0.25">
      <c r="A1" s="25" t="s">
        <v>62</v>
      </c>
      <c r="B1" s="25"/>
      <c r="C1" s="25"/>
      <c r="D1" s="25"/>
      <c r="E1" s="25"/>
    </row>
    <row r="2" spans="1:5" x14ac:dyDescent="0.25">
      <c r="A2" s="11"/>
      <c r="B2" s="11"/>
      <c r="C2" s="11"/>
      <c r="D2" s="11"/>
      <c r="E2" s="11"/>
    </row>
    <row r="3" spans="1:5" x14ac:dyDescent="0.25">
      <c r="A3" s="12" t="s">
        <v>63</v>
      </c>
      <c r="B3" s="12"/>
      <c r="C3" s="12"/>
      <c r="D3" s="12"/>
      <c r="E3" s="12"/>
    </row>
    <row r="4" spans="1:5" x14ac:dyDescent="0.25">
      <c r="A4" s="11"/>
      <c r="B4" s="11"/>
      <c r="C4" s="11"/>
      <c r="D4" s="11"/>
      <c r="E4" s="11"/>
    </row>
    <row r="5" spans="1:5" x14ac:dyDescent="0.25">
      <c r="A5" s="14" t="s">
        <v>64</v>
      </c>
      <c r="B5" s="26">
        <f>'Your Data'!B6</f>
      </c>
      <c r="C5" s="11"/>
      <c r="D5" s="11"/>
      <c r="E5" s="11"/>
    </row>
    <row r="6" spans="1:5" x14ac:dyDescent="0.25">
      <c r="A6" s="14" t="s">
        <v>30</v>
      </c>
      <c r="B6" s="27">
        <f>'Your Data'!B7</f>
      </c>
      <c r="C6" s="11"/>
      <c r="D6" s="11"/>
      <c r="E6" s="11"/>
    </row>
    <row r="7" spans="1:5" x14ac:dyDescent="0.25">
      <c r="A7" s="14" t="s">
        <v>65</v>
      </c>
      <c r="B7" s="18">
        <f>'Your Data'!B10</f>
      </c>
      <c r="C7" s="11"/>
      <c r="D7" s="11"/>
      <c r="E7" s="11"/>
    </row>
    <row r="8" spans="1:5" x14ac:dyDescent="0.25">
      <c r="A8" s="14" t="s">
        <v>66</v>
      </c>
      <c r="B8" s="28">
        <f>'Your Data'!B27</f>
      </c>
      <c r="C8" s="11"/>
      <c r="D8" s="11"/>
      <c r="E8" s="11"/>
    </row>
    <row r="9" spans="1:5" x14ac:dyDescent="0.25">
      <c r="A9" s="11"/>
      <c r="B9" s="11"/>
      <c r="C9" s="11"/>
      <c r="D9" s="11"/>
      <c r="E9" s="11"/>
    </row>
    <row r="10" spans="1:5" x14ac:dyDescent="0.25">
      <c r="A10" s="11"/>
      <c r="B10" s="11"/>
      <c r="C10" s="11"/>
      <c r="D10" s="11"/>
      <c r="E10" s="11"/>
    </row>
    <row r="11" spans="1:5" x14ac:dyDescent="0.25">
      <c r="A11" s="12" t="s">
        <v>67</v>
      </c>
      <c r="B11" s="12"/>
      <c r="C11" s="12"/>
      <c r="D11" s="12"/>
      <c r="E11" s="12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3" t="s">
        <v>68</v>
      </c>
      <c r="B13" s="13" t="s">
        <v>69</v>
      </c>
      <c r="C13" s="13" t="s">
        <v>70</v>
      </c>
      <c r="D13" s="13" t="s">
        <v>71</v>
      </c>
      <c r="E13" s="13" t="s">
        <v>72</v>
      </c>
    </row>
    <row r="14" spans="1:5" x14ac:dyDescent="0.25">
      <c r="A14" s="14" t="s">
        <v>73</v>
      </c>
      <c r="B14" s="26">
        <f>IF('Your Data'!B10="Growth",75000,IF('Your Data'!B10="Enterprise",150000,250000))</f>
      </c>
      <c r="C14" s="26">
        <v>0</v>
      </c>
      <c r="D14" s="26">
        <v>0</v>
      </c>
      <c r="E14" s="26">
        <f>SUM(B14:D14)</f>
      </c>
    </row>
    <row r="15" spans="1:5" x14ac:dyDescent="0.25">
      <c r="A15" s="14" t="s">
        <v>74</v>
      </c>
      <c r="B15" s="26">
        <f>IF('Your Data'!B10="Growth",180000,IF('Your Data'!B10="Enterprise",258000,330000))</f>
      </c>
      <c r="C15" s="26">
        <f>IF('Your Data'!B10="Growth",180000,IF('Your Data'!B10="Enterprise",258000,330000))</f>
      </c>
      <c r="D15" s="26">
        <f>IF('Your Data'!B10="Growth",180000,IF('Your Data'!B10="Enterprise",258000,330000))</f>
      </c>
      <c r="E15" s="26">
        <f>SUM(B15:D15)</f>
      </c>
    </row>
    <row r="16" spans="1:5" x14ac:dyDescent="0.25">
      <c r="A16" s="14" t="s">
        <v>75</v>
      </c>
      <c r="B16" s="26">
        <f>MAX(6000,MIN(36000,'Your Data'!B6*0.0008))</f>
      </c>
      <c r="C16" s="26">
        <f>MAX(6000,MIN(36000,'Your Data'!B6*0.0008))</f>
      </c>
      <c r="D16" s="26">
        <f>MAX(6000,MIN(36000,'Your Data'!B6*0.0008))</f>
      </c>
      <c r="E16" s="26">
        <f>SUM(B16:D16)</f>
      </c>
    </row>
    <row r="17" spans="1:5" x14ac:dyDescent="0.25">
      <c r="A17" s="14" t="s">
        <v>76</v>
      </c>
      <c r="B17" s="26">
        <f>IF('Your Data'!B7&lt;50,3600,IF('Your Data'!B7&lt;200,12000,36000))</f>
      </c>
      <c r="C17" s="26">
        <f>IF('Your Data'!B7&lt;50,3600,IF('Your Data'!B7&lt;200,12000,36000))</f>
      </c>
      <c r="D17" s="26">
        <f>IF('Your Data'!B7&lt;50,3600,IF('Your Data'!B7&lt;200,12000,36000))</f>
      </c>
      <c r="E17" s="26">
        <f>SUM(B17:D17)</f>
      </c>
    </row>
    <row r="18" spans="1:5" x14ac:dyDescent="0.25">
      <c r="A18" s="14" t="s">
        <v>77</v>
      </c>
      <c r="B18" s="26">
        <f>B14*0.1</f>
      </c>
      <c r="C18" s="26">
        <f>B14*0.02</f>
      </c>
      <c r="D18" s="26">
        <f>B14*0.02</f>
      </c>
      <c r="E18" s="26">
        <f>SUM(B18:D18)</f>
      </c>
    </row>
    <row r="19" spans="1:5" x14ac:dyDescent="0.25">
      <c r="A19" s="14" t="s">
        <v>78</v>
      </c>
      <c r="B19" s="26">
        <f>'Your Data'!B8*0.5</f>
      </c>
      <c r="C19" s="26">
        <f>'Your Data'!B8*0.25</f>
      </c>
      <c r="D19" s="26">
        <f>'Your Data'!B8*0.25</f>
      </c>
      <c r="E19" s="26">
        <f>SUM(B19:D19)</f>
      </c>
    </row>
    <row r="20" spans="1:5" x14ac:dyDescent="0.25">
      <c r="A20" s="11"/>
      <c r="B20" s="11"/>
      <c r="C20" s="11"/>
      <c r="D20" s="11"/>
      <c r="E20" s="11"/>
    </row>
    <row r="21" spans="1:5" x14ac:dyDescent="0.25">
      <c r="A21" s="22" t="s">
        <v>79</v>
      </c>
      <c r="B21" s="29">
        <f>B14+B15+B16+B17+B18+B19</f>
      </c>
      <c r="C21" s="29">
        <f>C14+C15+C16+C17+C18+C19</f>
      </c>
      <c r="D21" s="29">
        <f>D14+D15+D16+D17+D18+D19</f>
      </c>
      <c r="E21" s="29">
        <f>E14+E15+E16+E17+E18+E19</f>
      </c>
    </row>
    <row r="22" spans="1:5" x14ac:dyDescent="0.25">
      <c r="A22" s="11"/>
      <c r="B22" s="11"/>
      <c r="C22" s="11"/>
      <c r="D22" s="11"/>
      <c r="E22" s="11"/>
    </row>
    <row r="23" spans="1:5" x14ac:dyDescent="0.25">
      <c r="A23" s="11"/>
      <c r="B23" s="11"/>
      <c r="C23" s="11"/>
      <c r="D23" s="11"/>
      <c r="E23" s="11"/>
    </row>
    <row r="24" spans="1:5" x14ac:dyDescent="0.25">
      <c r="A24" s="12" t="s">
        <v>80</v>
      </c>
      <c r="B24" s="12"/>
      <c r="C24" s="12"/>
      <c r="D24" s="12"/>
      <c r="E24" s="12"/>
    </row>
    <row r="25" spans="1:5" x14ac:dyDescent="0.25">
      <c r="A25" s="11"/>
      <c r="B25" s="11"/>
      <c r="C25" s="11"/>
      <c r="D25" s="11"/>
      <c r="E25" s="11"/>
    </row>
    <row r="26" spans="1:5" x14ac:dyDescent="0.25">
      <c r="A26" s="30" t="s">
        <v>81</v>
      </c>
      <c r="B26" s="30"/>
      <c r="C26" s="30"/>
      <c r="D26" s="30"/>
      <c r="E26" s="30"/>
    </row>
    <row r="27" spans="1:5" x14ac:dyDescent="0.25">
      <c r="A27" s="11"/>
      <c r="B27" s="11"/>
      <c r="C27" s="11"/>
      <c r="D27" s="11"/>
      <c r="E27" s="11"/>
    </row>
    <row r="28" spans="1:5" x14ac:dyDescent="0.25">
      <c r="A28" s="13" t="s">
        <v>82</v>
      </c>
      <c r="B28" s="13" t="s">
        <v>83</v>
      </c>
      <c r="C28" s="13" t="s">
        <v>84</v>
      </c>
      <c r="D28" s="13" t="s">
        <v>85</v>
      </c>
      <c r="E28" s="13" t="s">
        <v>72</v>
      </c>
    </row>
    <row r="29" spans="1:5" x14ac:dyDescent="0.25">
      <c r="A29" s="14" t="s">
        <v>86</v>
      </c>
      <c r="B29" s="31">
        <f>'Your Data'!B27*0.4*0.5</f>
      </c>
      <c r="C29" s="31">
        <f>'Your Data'!B27*0.4*0.8</f>
      </c>
      <c r="D29" s="31">
        <f>'Your Data'!B27*0.4*1.0</f>
      </c>
      <c r="E29" s="28">
        <f>SUM(B29:D29)</f>
      </c>
    </row>
    <row r="30" spans="1:5" x14ac:dyDescent="0.25">
      <c r="A30" s="14" t="s">
        <v>87</v>
      </c>
      <c r="B30" s="31">
        <f>'Your Data'!B27*0.6*0.5</f>
      </c>
      <c r="C30" s="31">
        <f>'Your Data'!B27*0.6*0.8</f>
      </c>
      <c r="D30" s="31">
        <f>'Your Data'!B27*0.6*1.0</f>
      </c>
      <c r="E30" s="28">
        <f>SUM(B30:D30)</f>
      </c>
    </row>
    <row r="31" spans="1:5" x14ac:dyDescent="0.25">
      <c r="A31" s="14" t="s">
        <v>88</v>
      </c>
      <c r="B31" s="31">
        <f>'Your Data'!B27*0.8*0.5</f>
      </c>
      <c r="C31" s="31">
        <f>'Your Data'!B27*0.8*0.8</f>
      </c>
      <c r="D31" s="31">
        <f>'Your Data'!B27*0.8*1.0</f>
      </c>
      <c r="E31" s="28">
        <f>SUM(B31:D31)</f>
      </c>
    </row>
    <row r="32" spans="1:5" x14ac:dyDescent="0.25">
      <c r="A32" s="11"/>
      <c r="B32" s="11"/>
      <c r="C32" s="11"/>
      <c r="D32" s="11"/>
      <c r="E32" s="11"/>
    </row>
    <row r="33" spans="1:5" x14ac:dyDescent="0.25">
      <c r="A33" s="11"/>
      <c r="B33" s="11"/>
      <c r="C33" s="11"/>
      <c r="D33" s="11"/>
      <c r="E33" s="11"/>
    </row>
    <row r="34" spans="1:5" x14ac:dyDescent="0.25">
      <c r="A34" s="11"/>
      <c r="B34" s="11"/>
      <c r="C34" s="11"/>
      <c r="D34" s="11"/>
      <c r="E34" s="11"/>
    </row>
    <row r="35" spans="1:5" x14ac:dyDescent="0.25">
      <c r="A35" s="11"/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1"/>
      <c r="B37" s="11"/>
      <c r="C37" s="11"/>
      <c r="D37" s="11"/>
      <c r="E37" s="11"/>
    </row>
    <row r="38" spans="1:5" x14ac:dyDescent="0.25">
      <c r="A38" s="11"/>
      <c r="B38" s="11"/>
      <c r="C38" s="11"/>
      <c r="D38" s="11"/>
      <c r="E38" s="11"/>
    </row>
    <row r="39" spans="1:5" x14ac:dyDescent="0.25">
      <c r="A39" s="11"/>
      <c r="B39" s="11"/>
      <c r="C39" s="11"/>
      <c r="D39" s="11"/>
      <c r="E39" s="11"/>
    </row>
    <row r="40" spans="1:5" x14ac:dyDescent="0.25">
      <c r="A40" s="11"/>
      <c r="B40" s="11"/>
      <c r="C40" s="11"/>
      <c r="D40" s="11"/>
      <c r="E40" s="11"/>
    </row>
    <row r="41" spans="1:5" x14ac:dyDescent="0.25">
      <c r="A41" s="11"/>
      <c r="B41" s="11"/>
      <c r="C41" s="11"/>
      <c r="D41" s="11"/>
      <c r="E41" s="11"/>
    </row>
    <row r="42" spans="1:5" x14ac:dyDescent="0.25">
      <c r="A42" s="11"/>
      <c r="B42" s="11"/>
      <c r="C42" s="11"/>
      <c r="D42" s="11"/>
      <c r="E42" s="11"/>
    </row>
    <row r="43" spans="1:5" x14ac:dyDescent="0.25">
      <c r="A43" s="11"/>
      <c r="B43" s="11"/>
      <c r="C43" s="11"/>
      <c r="D43" s="11"/>
      <c r="E43" s="11"/>
    </row>
    <row r="44" spans="1:5" x14ac:dyDescent="0.25">
      <c r="A44" s="11"/>
      <c r="B44" s="11"/>
      <c r="C44" s="11"/>
      <c r="D44" s="11"/>
      <c r="E44" s="11"/>
    </row>
    <row r="45" spans="1:5" x14ac:dyDescent="0.25">
      <c r="A45" s="11"/>
      <c r="B45" s="11"/>
      <c r="C45" s="11"/>
      <c r="D45" s="11"/>
      <c r="E45" s="11"/>
    </row>
    <row r="46" spans="1:5" x14ac:dyDescent="0.25">
      <c r="A46" s="11"/>
      <c r="B46" s="11"/>
      <c r="C46" s="11"/>
      <c r="D46" s="11"/>
      <c r="E46" s="11"/>
    </row>
    <row r="47" spans="1:5" x14ac:dyDescent="0.25">
      <c r="A47" s="11"/>
      <c r="B47" s="11"/>
      <c r="C47" s="11"/>
      <c r="D47" s="11"/>
      <c r="E47" s="11"/>
    </row>
    <row r="48" spans="1:5" x14ac:dyDescent="0.25">
      <c r="A48" s="11"/>
      <c r="B48" s="11"/>
      <c r="C48" s="11"/>
      <c r="D48" s="11"/>
      <c r="E48" s="11"/>
    </row>
    <row r="49" spans="1:5" x14ac:dyDescent="0.25">
      <c r="A49" s="11"/>
      <c r="B49" s="11"/>
      <c r="C49" s="11"/>
      <c r="D49" s="11"/>
      <c r="E49" s="11"/>
    </row>
    <row r="50" spans="1:5" x14ac:dyDescent="0.25">
      <c r="A50" s="11"/>
      <c r="B50" s="11"/>
      <c r="C50" s="11"/>
      <c r="D50" s="11"/>
      <c r="E50" s="11"/>
    </row>
    <row r="51" spans="1:5" x14ac:dyDescent="0.25">
      <c r="A51" s="11"/>
      <c r="B51" s="11"/>
      <c r="C51" s="11"/>
      <c r="D51" s="11"/>
      <c r="E51" s="11"/>
    </row>
    <row r="52" spans="1:5" x14ac:dyDescent="0.25">
      <c r="A52" s="11"/>
      <c r="B52" s="11"/>
      <c r="C52" s="11"/>
      <c r="D52" s="11"/>
      <c r="E52" s="11"/>
    </row>
    <row r="53" spans="1:5" x14ac:dyDescent="0.25">
      <c r="A53" s="11"/>
      <c r="B53" s="11"/>
      <c r="C53" s="11"/>
      <c r="D53" s="11"/>
      <c r="E53" s="11"/>
    </row>
    <row r="54" spans="1:5" x14ac:dyDescent="0.25">
      <c r="A54" s="11"/>
      <c r="B54" s="11"/>
      <c r="C54" s="11"/>
      <c r="D54" s="11"/>
      <c r="E54" s="11"/>
    </row>
    <row r="55" spans="1:5" x14ac:dyDescent="0.25">
      <c r="A55" s="11"/>
      <c r="B55" s="11"/>
      <c r="C55" s="11"/>
      <c r="D55" s="11"/>
      <c r="E55" s="11"/>
    </row>
  </sheetData>
  <mergeCells count="5">
    <mergeCell ref="A1:E1"/>
    <mergeCell ref="A3:E3"/>
    <mergeCell ref="A11:E11"/>
    <mergeCell ref="A24:E24"/>
    <mergeCell ref="A26:E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FF88"/>
  </sheetPr>
  <dimension ref="A1:D35"/>
  <sheetFormatPr defaultRowHeight="15" outlineLevelRow="0" outlineLevelCol="0" x14ac:dyDescent="55"/>
  <cols>
    <col min="1" max="1" width="35" customWidth="1"/>
    <col min="2" max="4" width="20" customWidth="1"/>
  </cols>
  <sheetData>
    <row r="1" ht="45" customHeight="1" spans="1:4" x14ac:dyDescent="0.25">
      <c r="A1" s="32" t="s">
        <v>89</v>
      </c>
      <c r="B1" s="32"/>
      <c r="C1" s="32"/>
      <c r="D1" s="32"/>
    </row>
    <row r="2" spans="1:4" x14ac:dyDescent="0.25">
      <c r="A2" s="11"/>
      <c r="B2" s="11"/>
      <c r="C2" s="11"/>
      <c r="D2" s="11"/>
    </row>
    <row r="3" spans="1:4" x14ac:dyDescent="0.25">
      <c r="A3" s="33" t="s">
        <v>90</v>
      </c>
      <c r="B3" s="34">
        <f>'Your Data'!B6</f>
      </c>
      <c r="C3" s="33" t="s">
        <v>91</v>
      </c>
      <c r="D3" s="35">
        <f>'Your Data'!B10</f>
      </c>
    </row>
    <row r="4" spans="1:4" x14ac:dyDescent="0.25">
      <c r="A4" s="11"/>
      <c r="B4" s="11"/>
      <c r="C4" s="11"/>
      <c r="D4" s="11"/>
    </row>
    <row r="5" spans="1:4" x14ac:dyDescent="0.25">
      <c r="A5" s="12" t="s">
        <v>92</v>
      </c>
      <c r="B5" s="12"/>
      <c r="C5" s="12"/>
      <c r="D5" s="12"/>
    </row>
    <row r="6" spans="1:4" x14ac:dyDescent="0.25">
      <c r="A6" s="11"/>
      <c r="B6" s="11"/>
      <c r="C6" s="11"/>
      <c r="D6" s="11"/>
    </row>
    <row r="7" spans="1:4" x14ac:dyDescent="0.25">
      <c r="A7" s="13" t="s">
        <v>25</v>
      </c>
      <c r="B7" s="13" t="s">
        <v>93</v>
      </c>
      <c r="C7" s="13" t="s">
        <v>94</v>
      </c>
      <c r="D7" s="13" t="s">
        <v>95</v>
      </c>
    </row>
    <row r="8" spans="1:4" x14ac:dyDescent="0.25">
      <c r="A8" s="14" t="s">
        <v>96</v>
      </c>
      <c r="B8" s="31">
        <f>'Your Data'!B27*0.4*2.3</f>
      </c>
      <c r="C8" s="31">
        <f>'Your Data'!B27*0.6*2.3</f>
      </c>
      <c r="D8" s="31">
        <f>'Your Data'!B27*0.8*2.3</f>
      </c>
    </row>
    <row r="9" spans="1:4" x14ac:dyDescent="0.25">
      <c r="A9" s="14" t="s">
        <v>97</v>
      </c>
      <c r="B9" s="36">
        <f>Analysis!E21</f>
      </c>
      <c r="C9" s="36">
        <f>Analysis!E21</f>
      </c>
      <c r="D9" s="36">
        <f>Analysis!E21</f>
      </c>
    </row>
    <row r="10" spans="1:4" x14ac:dyDescent="0.25">
      <c r="A10" s="14" t="s">
        <v>98</v>
      </c>
      <c r="B10" s="31">
        <f>B8-B9</f>
      </c>
      <c r="C10" s="31">
        <f>C8-C9</f>
      </c>
      <c r="D10" s="31">
        <f>D8-D9</f>
      </c>
    </row>
    <row r="11" spans="1:4" x14ac:dyDescent="0.25">
      <c r="A11" s="11"/>
      <c r="B11" s="11"/>
      <c r="C11" s="11"/>
      <c r="D11" s="11"/>
    </row>
    <row r="12" spans="1:4" x14ac:dyDescent="0.25">
      <c r="A12" s="37" t="s">
        <v>99</v>
      </c>
      <c r="B12" s="38">
        <f>B10/B9</f>
      </c>
      <c r="C12" s="38">
        <f>C10/C9</f>
      </c>
      <c r="D12" s="38">
        <f>D10/D9</f>
      </c>
    </row>
    <row r="13" spans="1:4" x14ac:dyDescent="0.25">
      <c r="A13" s="37" t="s">
        <v>100</v>
      </c>
      <c r="B13" s="39">
        <f>Analysis!E21/('Your Data'!B27*0.4*0.5/12)</f>
      </c>
      <c r="C13" s="39">
        <f>Analysis!E21/('Your Data'!B27*0.6*0.5/12)</f>
      </c>
      <c r="D13" s="39">
        <f>Analysis!E21/('Your Data'!B27*0.8*0.5/12)</f>
      </c>
    </row>
    <row r="14" spans="1:4" x14ac:dyDescent="0.25">
      <c r="A14" s="11"/>
      <c r="B14" s="11"/>
      <c r="C14" s="11"/>
      <c r="D14" s="11"/>
    </row>
    <row r="15" spans="1:4" x14ac:dyDescent="0.25">
      <c r="A15" s="14" t="s">
        <v>101</v>
      </c>
      <c r="B15" s="40">
        <f>('Your Data'!B27*0.4)/(Analysis!D21)</f>
      </c>
      <c r="C15" s="40">
        <f>('Your Data'!B27*0.6)/(Analysis!D21)</f>
      </c>
      <c r="D15" s="40">
        <f>('Your Data'!B27*0.8)/(Analysis!D21)</f>
      </c>
    </row>
    <row r="16" spans="1:4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ht="40" customHeight="1" spans="1:4" x14ac:dyDescent="0.25">
      <c r="A18" s="41" t="s">
        <v>102</v>
      </c>
      <c r="B18" s="41"/>
      <c r="C18" s="41"/>
      <c r="D18" s="41"/>
    </row>
    <row r="19" spans="1:4" x14ac:dyDescent="0.25">
      <c r="A19" s="11"/>
      <c r="B19" s="11"/>
      <c r="C19" s="11"/>
      <c r="D19" s="11"/>
    </row>
    <row r="20" spans="1:4" x14ac:dyDescent="0.25">
      <c r="A20" s="11"/>
      <c r="B20" s="11"/>
      <c r="C20" s="11"/>
      <c r="D20" s="11"/>
    </row>
    <row r="21" spans="1:4" x14ac:dyDescent="0.25">
      <c r="A21" s="11"/>
      <c r="B21" s="11"/>
      <c r="C21" s="11"/>
      <c r="D21" s="11"/>
    </row>
    <row r="22" spans="1:4" x14ac:dyDescent="0.25">
      <c r="A22" s="11"/>
      <c r="B22" s="11"/>
      <c r="C22" s="11"/>
      <c r="D22" s="11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</sheetData>
  <mergeCells count="3">
    <mergeCell ref="A1:D1"/>
    <mergeCell ref="A5:D5"/>
    <mergeCell ref="A18:D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59E0B"/>
  </sheetPr>
  <dimension ref="A1:D30"/>
  <sheetFormatPr defaultRowHeight="15" outlineLevelRow="0" outlineLevelCol="0" x14ac:dyDescent="55"/>
  <cols>
    <col min="1" max="1" width="25" customWidth="1"/>
    <col min="2" max="4" width="22" customWidth="1"/>
  </cols>
  <sheetData>
    <row r="1" ht="35" customHeight="1" spans="1:4" x14ac:dyDescent="0.25">
      <c r="A1" s="42" t="s">
        <v>103</v>
      </c>
      <c r="B1" s="42"/>
      <c r="C1" s="42"/>
      <c r="D1" s="42"/>
    </row>
    <row r="2" spans="1:4" x14ac:dyDescent="0.25">
      <c r="A2" s="19" t="s">
        <v>104</v>
      </c>
      <c r="B2" s="19"/>
      <c r="C2" s="19"/>
      <c r="D2" s="19"/>
    </row>
    <row r="3" spans="1:4" x14ac:dyDescent="0.25">
      <c r="A3" s="11"/>
      <c r="B3" s="11"/>
      <c r="C3" s="11"/>
      <c r="D3" s="11"/>
    </row>
    <row r="4" spans="1:4" x14ac:dyDescent="0.25">
      <c r="A4" s="13" t="s">
        <v>2</v>
      </c>
      <c r="B4" s="43" t="s">
        <v>105</v>
      </c>
      <c r="C4" s="43" t="s">
        <v>106</v>
      </c>
      <c r="D4" s="43" t="s">
        <v>107</v>
      </c>
    </row>
    <row r="5" spans="1:4" x14ac:dyDescent="0.25">
      <c r="A5" s="44" t="s">
        <v>108</v>
      </c>
      <c r="B5" s="45" t="s">
        <v>109</v>
      </c>
      <c r="C5" s="45" t="s">
        <v>110</v>
      </c>
      <c r="D5" s="45" t="s">
        <v>111</v>
      </c>
    </row>
    <row r="6" spans="1:4" x14ac:dyDescent="0.25">
      <c r="A6" s="44" t="s">
        <v>112</v>
      </c>
      <c r="B6" s="45" t="s">
        <v>113</v>
      </c>
      <c r="C6" s="45" t="s">
        <v>114</v>
      </c>
      <c r="D6" s="45" t="s">
        <v>115</v>
      </c>
    </row>
    <row r="7" spans="1:4" x14ac:dyDescent="0.25">
      <c r="A7" s="44" t="s">
        <v>116</v>
      </c>
      <c r="B7" s="45" t="s">
        <v>117</v>
      </c>
      <c r="C7" s="45" t="s">
        <v>118</v>
      </c>
      <c r="D7" s="45" t="s">
        <v>119</v>
      </c>
    </row>
    <row r="8" spans="1:4" x14ac:dyDescent="0.25">
      <c r="A8" s="44" t="s">
        <v>120</v>
      </c>
      <c r="B8" s="45" t="s">
        <v>121</v>
      </c>
      <c r="C8" s="45" t="s">
        <v>122</v>
      </c>
      <c r="D8" s="45" t="s">
        <v>123</v>
      </c>
    </row>
    <row r="9" spans="1:4" x14ac:dyDescent="0.25">
      <c r="A9" s="44" t="s">
        <v>2</v>
      </c>
      <c r="B9" s="45" t="s">
        <v>2</v>
      </c>
      <c r="C9" s="45" t="s">
        <v>2</v>
      </c>
      <c r="D9" s="45" t="s">
        <v>2</v>
      </c>
    </row>
    <row r="10" spans="1:4" x14ac:dyDescent="0.25">
      <c r="A10" s="46" t="s">
        <v>124</v>
      </c>
      <c r="B10" s="45" t="s">
        <v>2</v>
      </c>
      <c r="C10" s="45" t="s">
        <v>2</v>
      </c>
      <c r="D10" s="45" t="s">
        <v>2</v>
      </c>
    </row>
    <row r="11" spans="1:4" x14ac:dyDescent="0.25">
      <c r="A11" s="44" t="s">
        <v>125</v>
      </c>
      <c r="B11" s="45" t="s">
        <v>126</v>
      </c>
      <c r="C11" s="45" t="s">
        <v>127</v>
      </c>
      <c r="D11" s="45" t="s">
        <v>127</v>
      </c>
    </row>
    <row r="12" spans="1:4" x14ac:dyDescent="0.25">
      <c r="A12" s="44" t="s">
        <v>128</v>
      </c>
      <c r="B12" s="45" t="s">
        <v>129</v>
      </c>
      <c r="C12" s="45" t="s">
        <v>130</v>
      </c>
      <c r="D12" s="45" t="s">
        <v>131</v>
      </c>
    </row>
    <row r="13" spans="1:4" x14ac:dyDescent="0.25">
      <c r="A13" s="44" t="s">
        <v>132</v>
      </c>
      <c r="B13" s="45" t="s">
        <v>133</v>
      </c>
      <c r="C13" s="45" t="s">
        <v>134</v>
      </c>
      <c r="D13" s="45" t="s">
        <v>135</v>
      </c>
    </row>
    <row r="14" spans="1:4" x14ac:dyDescent="0.25">
      <c r="A14" s="44" t="s">
        <v>136</v>
      </c>
      <c r="B14" s="45" t="s">
        <v>137</v>
      </c>
      <c r="C14" s="45" t="s">
        <v>138</v>
      </c>
      <c r="D14" s="45" t="s">
        <v>139</v>
      </c>
    </row>
    <row r="15" spans="1:4" x14ac:dyDescent="0.25">
      <c r="A15" s="44" t="s">
        <v>140</v>
      </c>
      <c r="B15" s="45" t="s">
        <v>141</v>
      </c>
      <c r="C15" s="45" t="s">
        <v>142</v>
      </c>
      <c r="D15" s="45" t="s">
        <v>143</v>
      </c>
    </row>
    <row r="16" spans="1:4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1"/>
      <c r="C19" s="11"/>
      <c r="D19" s="11"/>
    </row>
    <row r="20" spans="1:4" x14ac:dyDescent="0.25">
      <c r="A20" s="12" t="s">
        <v>144</v>
      </c>
      <c r="B20" s="12"/>
      <c r="C20" s="12"/>
      <c r="D20" s="12"/>
    </row>
    <row r="21" spans="1:4" x14ac:dyDescent="0.25">
      <c r="A21" s="11"/>
      <c r="B21" s="11"/>
      <c r="C21" s="11"/>
      <c r="D21" s="11"/>
    </row>
    <row r="22" spans="1:4" x14ac:dyDescent="0.25">
      <c r="A22" s="13" t="s">
        <v>145</v>
      </c>
      <c r="B22" s="13" t="s">
        <v>146</v>
      </c>
      <c r="C22" s="13" t="s">
        <v>27</v>
      </c>
      <c r="D22" s="11"/>
    </row>
    <row r="23" spans="1:4" x14ac:dyDescent="0.25">
      <c r="A23" s="14" t="s">
        <v>147</v>
      </c>
      <c r="B23" s="47" t="s">
        <v>148</v>
      </c>
      <c r="C23" s="48" t="s">
        <v>149</v>
      </c>
      <c r="D23" s="11"/>
    </row>
    <row r="24" spans="1:4" x14ac:dyDescent="0.25">
      <c r="A24" s="14" t="s">
        <v>150</v>
      </c>
      <c r="B24" s="47" t="s">
        <v>151</v>
      </c>
      <c r="C24" s="48" t="s">
        <v>152</v>
      </c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</sheetData>
  <mergeCells count="3">
    <mergeCell ref="A1:D1"/>
    <mergeCell ref="A2:D2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Your Data</vt:lpstr>
      <vt:lpstr>Analysis</vt:lpstr>
      <vt:lpstr>Results</vt:lpstr>
      <vt:lpstr>Pricing 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Usermode</dc:creator>
  <dc:title/>
  <dc:subject/>
  <dc:description/>
  <cp:keywords/>
  <cp:category/>
  <cp:lastModifiedBy>Unknown</cp:lastModifiedBy>
  <dcterms:created xsi:type="dcterms:W3CDTF">2026-02-06T15:55:14Z</dcterms:created>
  <dcterms:modified xsi:type="dcterms:W3CDTF">2026-02-06T15:55:14Z</dcterms:modified>
</cp:coreProperties>
</file>